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11475" activeTab="1"/>
  </bookViews>
  <sheets>
    <sheet name="CТ 35,2млн. и 5млн." sheetId="1" r:id="rId1"/>
    <sheet name="СТ 35,2млн. и 2млн." sheetId="2" r:id="rId2"/>
  </sheets>
  <definedNames>
    <definedName name="_xlnm.Print_Area" localSheetId="1">'СТ 35,2млн. и 2млн.'!$A$1:$AA$16</definedName>
  </definedNames>
  <calcPr fullCalcOnLoad="1"/>
</workbook>
</file>

<file path=xl/sharedStrings.xml><?xml version="1.0" encoding="utf-8"?>
<sst xmlns="http://schemas.openxmlformats.org/spreadsheetml/2006/main" count="228" uniqueCount="100">
  <si>
    <t>№</t>
  </si>
  <si>
    <t>Цш</t>
  </si>
  <si>
    <t>Расчет затрат</t>
  </si>
  <si>
    <t>пересчет расхода топлива со 100 км на 1 км</t>
  </si>
  <si>
    <t>совокупный коэффициент надбавок к базовой норме</t>
  </si>
  <si>
    <t>КН</t>
  </si>
  <si>
    <t>Затраты на автомобильное топливо</t>
  </si>
  <si>
    <t>Lоб</t>
  </si>
  <si>
    <t>НТ</t>
  </si>
  <si>
    <t>ЦТ</t>
  </si>
  <si>
    <t xml:space="preserve">норма расхода топлива </t>
  </si>
  <si>
    <t>стоимость топлива</t>
  </si>
  <si>
    <t>вид топлива</t>
  </si>
  <si>
    <t>Затраты на смазочные материалы</t>
  </si>
  <si>
    <t>Зсм = Зт х 0,1</t>
  </si>
  <si>
    <t>Зт =0,01 х Lоб х НТ х КН х ЦТ</t>
  </si>
  <si>
    <t>Зт</t>
  </si>
  <si>
    <t>Зсм</t>
  </si>
  <si>
    <t xml:space="preserve">Затраты на проведение ремонтов и технических обслуживаний </t>
  </si>
  <si>
    <t>Ам</t>
  </si>
  <si>
    <t>средняя рыночная стоимость 1 автобуса, в тенге</t>
  </si>
  <si>
    <t>Затраты на автошины</t>
  </si>
  <si>
    <t>количество колес</t>
  </si>
  <si>
    <t>m</t>
  </si>
  <si>
    <t>ш</t>
  </si>
  <si>
    <t>норма пробега автошины, в км</t>
  </si>
  <si>
    <t>коэффициент корректировки норм пробега автошин</t>
  </si>
  <si>
    <t>Кш</t>
  </si>
  <si>
    <t>Затраты на зарплату водителей и кондукторов</t>
  </si>
  <si>
    <t>Мр</t>
  </si>
  <si>
    <t>количество месяцев в году</t>
  </si>
  <si>
    <t>ZB</t>
  </si>
  <si>
    <t>Nb</t>
  </si>
  <si>
    <t>количество водителей на 1 авт.</t>
  </si>
  <si>
    <t>коэффициент, учитывающий соц.начисления на заработную плату и страхование работников</t>
  </si>
  <si>
    <t>К</t>
  </si>
  <si>
    <t>поправочный коэффициент</t>
  </si>
  <si>
    <t>Затраты на накладные расходы</t>
  </si>
  <si>
    <t>Ззп</t>
  </si>
  <si>
    <t>Зн</t>
  </si>
  <si>
    <t>Зн = 0,2 (Зт + Зсм + Зрт + Зш + За + Ззп)</t>
  </si>
  <si>
    <t>Общая сумма затрат на обслуживание маршрута</t>
  </si>
  <si>
    <t>Зi</t>
  </si>
  <si>
    <t>Определение расчетного тарифа на перевозку пассажиров по маршрутно согласно утвержденной Методики тарифа по приложению № 1</t>
  </si>
  <si>
    <t>Зрт</t>
  </si>
  <si>
    <t>Зш</t>
  </si>
  <si>
    <t>Тр</t>
  </si>
  <si>
    <t>Кр</t>
  </si>
  <si>
    <t>Кндс</t>
  </si>
  <si>
    <t>среднемесячная заработная плата водителя</t>
  </si>
  <si>
    <t>Ц</t>
  </si>
  <si>
    <t>Годовой пробег (прогноз)</t>
  </si>
  <si>
    <t>Общий годовой объем перевозок пассажиров на маршруте</t>
  </si>
  <si>
    <t>Тр = (Зi / Qпас х Кр) х К ндс</t>
  </si>
  <si>
    <t>нулевой пробег</t>
  </si>
  <si>
    <t>10% от расходов на автомобильное топливо</t>
  </si>
  <si>
    <t>закупочная цена шины, в тенге</t>
  </si>
  <si>
    <t>Зш = (Цш х m x Loб) / (ш х Кш)</t>
  </si>
  <si>
    <t>коэффициент резерва автобусов</t>
  </si>
  <si>
    <t>среднемесячная заработная плата кондуктора</t>
  </si>
  <si>
    <t>ZK</t>
  </si>
  <si>
    <t>Сумма определяется суммированием результатов расчетов по статьям расходов</t>
  </si>
  <si>
    <t>количество автобусов</t>
  </si>
  <si>
    <t>коэффициент налога на добавленную стоимость</t>
  </si>
  <si>
    <t>коэффициент расчетной рентабельности к затратам перевозчика</t>
  </si>
  <si>
    <t>дизель</t>
  </si>
  <si>
    <t>Зi = Зт + Зсм + Зрт + Зш + За + Ззп + Зн + Засп</t>
  </si>
  <si>
    <t>Засп</t>
  </si>
  <si>
    <t>Зрт = 0,10 х Ам х КР х Ц</t>
  </si>
  <si>
    <t>до 3-х лет - 10%, от 3 до 7 лет - 15%, свыше 7 лет - 20%</t>
  </si>
  <si>
    <t>Зрт = 0,15 х Ам х КР х Ц</t>
  </si>
  <si>
    <t>Затраты учитывающие услуги автовокзалов, автостанций пунктов обслуживание пассажиров</t>
  </si>
  <si>
    <t>количество кондукторов на 1 авт.</t>
  </si>
  <si>
    <t>Qг.расчет = Кпп*Ам*Кд</t>
  </si>
  <si>
    <t>Кпп</t>
  </si>
  <si>
    <t xml:space="preserve">количество дней </t>
  </si>
  <si>
    <t>Кд</t>
  </si>
  <si>
    <t>Тариф действующий</t>
  </si>
  <si>
    <t>Разница между тарифами</t>
  </si>
  <si>
    <t>Субсидия в день на 1 автобус</t>
  </si>
  <si>
    <t xml:space="preserve">Субсидия в месяц </t>
  </si>
  <si>
    <t>Субсидия в год на весь парк</t>
  </si>
  <si>
    <t xml:space="preserve"> </t>
  </si>
  <si>
    <t>пассажиры</t>
  </si>
  <si>
    <t>утвержденный тариф в 2018 году в мае</t>
  </si>
  <si>
    <t>З зп = (Мр х (ZB x Nb + ZK x Nk) x Aм х К) х 1,2</t>
  </si>
  <si>
    <t>количество перевез. пассажиров за 1 день по ТХА</t>
  </si>
  <si>
    <t>март 2019г.</t>
  </si>
  <si>
    <t>Lоб = Др х ( n х lкр + lо)</t>
  </si>
  <si>
    <t>количество дней в году</t>
  </si>
  <si>
    <t>Др</t>
  </si>
  <si>
    <t>количество кругорейса на маршруте</t>
  </si>
  <si>
    <t>n</t>
  </si>
  <si>
    <t xml:space="preserve">протяженность маршрута </t>
  </si>
  <si>
    <t>lкр</t>
  </si>
  <si>
    <t>lo</t>
  </si>
  <si>
    <t>Директор ТОО КОМПАНИЯ АВТОТРАНС</t>
  </si>
  <si>
    <t>Qг.факт</t>
  </si>
  <si>
    <t xml:space="preserve">нормативная сумма накладных расходов составляет 20 % от совокупной суммы прямых статей затрат по обслуживанию данного маршрута </t>
  </si>
  <si>
    <t>Амортизация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</si>
</sst>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[$-FC19]d\ mmmm\ yyyy\ &quot;г.&quot;"/>
    <numFmt numFmtId="184" formatCode="#,##0.0"/>
    <numFmt numFmtId="185" formatCode="_-* #,##0.0_р_._-;\-* #,##0.0_р_._-;_-* &quot;-&quot;??_р_._-;_-@_-"/>
    <numFmt numFmtId="186" formatCode="_-* #,##0_р_._-;\-* #,##0_р_._-;_-* &quot;-&quot;??_р_._-;_-@_-"/>
    <numFmt numFmtId="187" formatCode="0.0%"/>
    <numFmt numFmtId="188" formatCode="#,##0.00_ ;\-#,##0.00\ "/>
    <numFmt numFmtId="189" formatCode="#,##0\ _₽"/>
    <numFmt numFmtId="190" formatCode="_-* #,##0.00\ _р_._-;\-* #,##0.00\ _р_._-;_-* &quot;-&quot;??\ _р_._-;_-@_-"/>
    <numFmt numFmtId="191" formatCode="_-* #,##0\ _р_._-;\-* #,##0\ _р_._-;_-* &quot;-&quot;??\ _р_._-;_-@_-"/>
    <numFmt numFmtId="192" formatCode="_-* #,##0\ _₽_-;\-* #,##0\ _₽_-;_-* &quot;-&quot;??\ _₽_-;_-@_-"/>
    <numFmt numFmtId="193" formatCode="#,##0_ ;[Red]\-#,##0\ 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_ ;\-#,##0.0\ "/>
    <numFmt numFmtId="200" formatCode="#,##0_ ;\-#,##0\ "/>
  </numFmts>
  <fonts count="73">
    <font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FF0000"/>
      <name val="Arial Cyr"/>
      <family val="0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3" fillId="32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/>
    </xf>
    <xf numFmtId="0" fontId="1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wrapText="1"/>
    </xf>
    <xf numFmtId="0" fontId="14" fillId="32" borderId="0" xfId="0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6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0" fillId="32" borderId="0" xfId="0" applyFill="1" applyAlignment="1">
      <alignment/>
    </xf>
    <xf numFmtId="0" fontId="12" fillId="32" borderId="0" xfId="0" applyFont="1" applyFill="1" applyAlignment="1">
      <alignment/>
    </xf>
    <xf numFmtId="0" fontId="1" fillId="32" borderId="17" xfId="53" applyFont="1" applyFill="1" applyBorder="1" applyAlignment="1">
      <alignment horizontal="center" vertical="center" wrapText="1"/>
      <protection/>
    </xf>
    <xf numFmtId="0" fontId="1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4" fontId="3" fillId="32" borderId="12" xfId="53" applyNumberFormat="1" applyFont="1" applyFill="1" applyBorder="1" applyAlignment="1">
      <alignment horizontal="center"/>
      <protection/>
    </xf>
    <xf numFmtId="171" fontId="3" fillId="32" borderId="11" xfId="64" applyFont="1" applyFill="1" applyBorder="1" applyAlignment="1">
      <alignment horizontal="center"/>
    </xf>
    <xf numFmtId="171" fontId="3" fillId="32" borderId="12" xfId="64" applyFont="1" applyFill="1" applyBorder="1" applyAlignment="1">
      <alignment horizontal="center"/>
    </xf>
    <xf numFmtId="3" fontId="10" fillId="32" borderId="12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left" vertical="center" wrapText="1"/>
    </xf>
    <xf numFmtId="2" fontId="3" fillId="32" borderId="11" xfId="56" applyNumberFormat="1" applyFont="1" applyFill="1" applyBorder="1" applyAlignment="1">
      <alignment horizontal="center" vertical="center"/>
      <protection/>
    </xf>
    <xf numFmtId="0" fontId="3" fillId="32" borderId="19" xfId="0" applyFont="1" applyFill="1" applyBorder="1" applyAlignment="1">
      <alignment horizontal="left" vertical="center"/>
    </xf>
    <xf numFmtId="0" fontId="5" fillId="32" borderId="2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vertical="center" wrapText="1"/>
    </xf>
    <xf numFmtId="0" fontId="15" fillId="32" borderId="0" xfId="0" applyFont="1" applyFill="1" applyAlignment="1">
      <alignment/>
    </xf>
    <xf numFmtId="0" fontId="69" fillId="32" borderId="13" xfId="0" applyFont="1" applyFill="1" applyBorder="1" applyAlignment="1">
      <alignment horizontal="center"/>
    </xf>
    <xf numFmtId="0" fontId="69" fillId="32" borderId="19" xfId="0" applyFont="1" applyFill="1" applyBorder="1" applyAlignment="1">
      <alignment vertical="center" wrapText="1"/>
    </xf>
    <xf numFmtId="0" fontId="69" fillId="32" borderId="19" xfId="0" applyFont="1" applyFill="1" applyBorder="1" applyAlignment="1">
      <alignment horizontal="center" vertical="center" wrapText="1"/>
    </xf>
    <xf numFmtId="186" fontId="69" fillId="32" borderId="13" xfId="64" applyNumberFormat="1" applyFont="1" applyFill="1" applyBorder="1" applyAlignment="1">
      <alignment horizontal="center"/>
    </xf>
    <xf numFmtId="0" fontId="70" fillId="32" borderId="0" xfId="0" applyFont="1" applyFill="1" applyAlignment="1">
      <alignment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 vertical="center"/>
    </xf>
    <xf numFmtId="3" fontId="8" fillId="32" borderId="12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/>
    </xf>
    <xf numFmtId="171" fontId="8" fillId="32" borderId="12" xfId="64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18" fillId="32" borderId="18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/>
    </xf>
    <xf numFmtId="3" fontId="8" fillId="32" borderId="23" xfId="53" applyNumberFormat="1" applyFont="1" applyFill="1" applyBorder="1" applyAlignment="1">
      <alignment horizontal="center"/>
      <protection/>
    </xf>
    <xf numFmtId="0" fontId="8" fillId="32" borderId="15" xfId="0" applyFont="1" applyFill="1" applyBorder="1" applyAlignment="1">
      <alignment horizontal="center"/>
    </xf>
    <xf numFmtId="0" fontId="18" fillId="32" borderId="24" xfId="0" applyFont="1" applyFill="1" applyBorder="1" applyAlignment="1">
      <alignment horizontal="center"/>
    </xf>
    <xf numFmtId="0" fontId="18" fillId="32" borderId="24" xfId="0" applyFont="1" applyFill="1" applyBorder="1" applyAlignment="1">
      <alignment horizontal="center" vertical="center"/>
    </xf>
    <xf numFmtId="3" fontId="18" fillId="32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left"/>
    </xf>
    <xf numFmtId="0" fontId="8" fillId="32" borderId="19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3" fontId="8" fillId="32" borderId="11" xfId="53" applyNumberFormat="1" applyFont="1" applyFill="1" applyBorder="1">
      <alignment/>
      <protection/>
    </xf>
    <xf numFmtId="0" fontId="8" fillId="32" borderId="12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2" borderId="21" xfId="0" applyFont="1" applyFill="1" applyBorder="1" applyAlignment="1">
      <alignment horizontal="center" vertical="center"/>
    </xf>
    <xf numFmtId="3" fontId="18" fillId="32" borderId="12" xfId="56" applyNumberFormat="1" applyFont="1" applyFill="1" applyBorder="1" applyAlignment="1">
      <alignment horizontal="center"/>
      <protection/>
    </xf>
    <xf numFmtId="0" fontId="8" fillId="32" borderId="10" xfId="0" applyFont="1" applyFill="1" applyBorder="1" applyAlignment="1">
      <alignment wrapText="1"/>
    </xf>
    <xf numFmtId="0" fontId="8" fillId="32" borderId="2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32" borderId="12" xfId="53" applyFont="1" applyFill="1" applyBorder="1" applyAlignment="1">
      <alignment horizontal="center"/>
      <protection/>
    </xf>
    <xf numFmtId="1" fontId="8" fillId="32" borderId="12" xfId="0" applyNumberFormat="1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/>
    </xf>
    <xf numFmtId="0" fontId="8" fillId="32" borderId="25" xfId="0" applyFont="1" applyFill="1" applyBorder="1" applyAlignment="1">
      <alignment horizontal="center" vertical="center"/>
    </xf>
    <xf numFmtId="0" fontId="8" fillId="32" borderId="13" xfId="53" applyFont="1" applyFill="1" applyBorder="1" applyAlignment="1">
      <alignment horizontal="center"/>
      <protection/>
    </xf>
    <xf numFmtId="0" fontId="18" fillId="32" borderId="20" xfId="0" applyFont="1" applyFill="1" applyBorder="1" applyAlignment="1">
      <alignment horizontal="center" vertical="center"/>
    </xf>
    <xf numFmtId="3" fontId="18" fillId="32" borderId="11" xfId="0" applyNumberFormat="1" applyFont="1" applyFill="1" applyBorder="1" applyAlignment="1">
      <alignment horizontal="center"/>
    </xf>
    <xf numFmtId="3" fontId="18" fillId="32" borderId="12" xfId="0" applyNumberFormat="1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184" fontId="18" fillId="32" borderId="12" xfId="0" applyNumberFormat="1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184" fontId="18" fillId="32" borderId="13" xfId="0" applyNumberFormat="1" applyFont="1" applyFill="1" applyBorder="1" applyAlignment="1">
      <alignment horizontal="center"/>
    </xf>
    <xf numFmtId="171" fontId="8" fillId="32" borderId="11" xfId="64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center"/>
    </xf>
    <xf numFmtId="186" fontId="18" fillId="32" borderId="12" xfId="64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 vertical="center"/>
    </xf>
    <xf numFmtId="186" fontId="8" fillId="32" borderId="12" xfId="64" applyNumberFormat="1" applyFont="1" applyFill="1" applyBorder="1" applyAlignment="1">
      <alignment horizontal="center"/>
    </xf>
    <xf numFmtId="171" fontId="8" fillId="32" borderId="13" xfId="64" applyFont="1" applyFill="1" applyBorder="1" applyAlignment="1">
      <alignment horizontal="center"/>
    </xf>
    <xf numFmtId="3" fontId="8" fillId="32" borderId="11" xfId="53" applyNumberFormat="1" applyFont="1" applyFill="1" applyBorder="1" applyAlignment="1">
      <alignment horizontal="center"/>
      <protection/>
    </xf>
    <xf numFmtId="0" fontId="18" fillId="32" borderId="10" xfId="0" applyFont="1" applyFill="1" applyBorder="1" applyAlignment="1">
      <alignment/>
    </xf>
    <xf numFmtId="3" fontId="18" fillId="32" borderId="12" xfId="53" applyNumberFormat="1" applyFont="1" applyFill="1" applyBorder="1" applyAlignment="1">
      <alignment horizontal="center"/>
      <protection/>
    </xf>
    <xf numFmtId="3" fontId="8" fillId="32" borderId="12" xfId="53" applyNumberFormat="1" applyFont="1" applyFill="1" applyBorder="1" applyAlignment="1">
      <alignment horizontal="center"/>
      <protection/>
    </xf>
    <xf numFmtId="3" fontId="11" fillId="32" borderId="12" xfId="0" applyNumberFormat="1" applyFont="1" applyFill="1" applyBorder="1" applyAlignment="1">
      <alignment horizontal="center"/>
    </xf>
    <xf numFmtId="171" fontId="8" fillId="32" borderId="21" xfId="64" applyFont="1" applyFill="1" applyBorder="1" applyAlignment="1">
      <alignment horizontal="center" vertical="center"/>
    </xf>
    <xf numFmtId="2" fontId="11" fillId="32" borderId="12" xfId="0" applyNumberFormat="1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 wrapText="1"/>
    </xf>
    <xf numFmtId="3" fontId="6" fillId="32" borderId="13" xfId="56" applyNumberFormat="1" applyFont="1" applyFill="1" applyBorder="1" applyAlignment="1">
      <alignment horizontal="center"/>
      <protection/>
    </xf>
    <xf numFmtId="0" fontId="18" fillId="32" borderId="16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18" fillId="32" borderId="16" xfId="53" applyFont="1" applyFill="1" applyBorder="1" applyAlignment="1">
      <alignment horizontal="center" vertical="center" wrapText="1"/>
      <protection/>
    </xf>
    <xf numFmtId="0" fontId="20" fillId="32" borderId="12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wrapText="1"/>
    </xf>
    <xf numFmtId="184" fontId="18" fillId="32" borderId="17" xfId="0" applyNumberFormat="1" applyFont="1" applyFill="1" applyBorder="1" applyAlignment="1">
      <alignment horizontal="center"/>
    </xf>
    <xf numFmtId="3" fontId="18" fillId="32" borderId="26" xfId="56" applyNumberFormat="1" applyFont="1" applyFill="1" applyBorder="1" applyAlignment="1">
      <alignment horizontal="center" vertical="center"/>
      <protection/>
    </xf>
    <xf numFmtId="0" fontId="8" fillId="32" borderId="27" xfId="0" applyFont="1" applyFill="1" applyBorder="1" applyAlignment="1">
      <alignment horizontal="center"/>
    </xf>
    <xf numFmtId="0" fontId="8" fillId="32" borderId="28" xfId="0" applyFont="1" applyFill="1" applyBorder="1" applyAlignment="1">
      <alignment/>
    </xf>
    <xf numFmtId="0" fontId="8" fillId="32" borderId="29" xfId="0" applyFont="1" applyFill="1" applyBorder="1" applyAlignment="1">
      <alignment horizontal="center" vertical="center"/>
    </xf>
    <xf numFmtId="3" fontId="18" fillId="32" borderId="13" xfId="53" applyNumberFormat="1" applyFont="1" applyFill="1" applyBorder="1" applyAlignment="1">
      <alignment horizontal="center"/>
      <protection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/>
    </xf>
    <xf numFmtId="3" fontId="18" fillId="32" borderId="15" xfId="53" applyNumberFormat="1" applyFont="1" applyFill="1" applyBorder="1" applyAlignment="1">
      <alignment horizontal="center"/>
      <protection/>
    </xf>
    <xf numFmtId="0" fontId="8" fillId="32" borderId="11" xfId="0" applyFont="1" applyFill="1" applyBorder="1" applyAlignment="1">
      <alignment horizontal="center" vertical="center"/>
    </xf>
    <xf numFmtId="0" fontId="18" fillId="32" borderId="18" xfId="0" applyFont="1" applyFill="1" applyBorder="1" applyAlignment="1">
      <alignment horizontal="left" wrapText="1"/>
    </xf>
    <xf numFmtId="0" fontId="8" fillId="32" borderId="30" xfId="0" applyFont="1" applyFill="1" applyBorder="1" applyAlignment="1">
      <alignment horizontal="center" vertical="center"/>
    </xf>
    <xf numFmtId="3" fontId="18" fillId="32" borderId="11" xfId="53" applyNumberFormat="1" applyFont="1" applyFill="1" applyBorder="1" applyAlignment="1">
      <alignment horizontal="center" vertical="center"/>
      <protection/>
    </xf>
    <xf numFmtId="0" fontId="18" fillId="32" borderId="1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/>
    </xf>
    <xf numFmtId="0" fontId="8" fillId="32" borderId="31" xfId="0" applyFont="1" applyFill="1" applyBorder="1" applyAlignment="1">
      <alignment horizontal="center" vertical="center"/>
    </xf>
    <xf numFmtId="3" fontId="18" fillId="32" borderId="32" xfId="0" applyNumberFormat="1" applyFont="1" applyFill="1" applyBorder="1" applyAlignment="1">
      <alignment horizontal="center" vertical="center"/>
    </xf>
    <xf numFmtId="0" fontId="20" fillId="32" borderId="26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horizontal="right" wrapText="1"/>
    </xf>
    <xf numFmtId="0" fontId="21" fillId="32" borderId="30" xfId="0" applyFont="1" applyFill="1" applyBorder="1" applyAlignment="1">
      <alignment horizontal="center" vertical="center"/>
    </xf>
    <xf numFmtId="3" fontId="21" fillId="32" borderId="14" xfId="0" applyNumberFormat="1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 vertical="center"/>
    </xf>
    <xf numFmtId="0" fontId="21" fillId="32" borderId="34" xfId="0" applyFont="1" applyFill="1" applyBorder="1" applyAlignment="1">
      <alignment wrapText="1"/>
    </xf>
    <xf numFmtId="0" fontId="21" fillId="32" borderId="28" xfId="0" applyFont="1" applyFill="1" applyBorder="1" applyAlignment="1">
      <alignment horizontal="center" vertical="center" wrapText="1"/>
    </xf>
    <xf numFmtId="4" fontId="21" fillId="32" borderId="27" xfId="53" applyNumberFormat="1" applyFont="1" applyFill="1" applyBorder="1" applyAlignment="1">
      <alignment horizontal="center"/>
      <protection/>
    </xf>
    <xf numFmtId="0" fontId="1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3" fontId="8" fillId="32" borderId="12" xfId="56" applyNumberFormat="1" applyFont="1" applyFill="1" applyBorder="1" applyAlignment="1">
      <alignment horizontal="center"/>
      <protection/>
    </xf>
    <xf numFmtId="0" fontId="8" fillId="32" borderId="19" xfId="0" applyFont="1" applyFill="1" applyBorder="1" applyAlignment="1">
      <alignment wrapText="1"/>
    </xf>
    <xf numFmtId="184" fontId="8" fillId="32" borderId="13" xfId="53" applyNumberFormat="1" applyFont="1" applyFill="1" applyBorder="1" applyAlignment="1">
      <alignment horizontal="center"/>
      <protection/>
    </xf>
    <xf numFmtId="0" fontId="0" fillId="32" borderId="0" xfId="0" applyFont="1" applyFill="1" applyAlignment="1">
      <alignment/>
    </xf>
    <xf numFmtId="0" fontId="22" fillId="32" borderId="12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32" borderId="1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/>
    </xf>
    <xf numFmtId="0" fontId="6" fillId="32" borderId="19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6" fillId="32" borderId="18" xfId="53" applyFont="1" applyFill="1" applyBorder="1" applyAlignment="1">
      <alignment horizontal="center" vertical="center"/>
      <protection/>
    </xf>
    <xf numFmtId="4" fontId="6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3" fontId="6" fillId="32" borderId="19" xfId="0" applyNumberFormat="1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23" fillId="32" borderId="26" xfId="0" applyFont="1" applyFill="1" applyBorder="1" applyAlignment="1">
      <alignment horizontal="center" vertical="center"/>
    </xf>
    <xf numFmtId="0" fontId="24" fillId="32" borderId="27" xfId="0" applyFont="1" applyFill="1" applyBorder="1" applyAlignment="1">
      <alignment horizontal="center" vertical="center"/>
    </xf>
    <xf numFmtId="0" fontId="24" fillId="32" borderId="29" xfId="0" applyFont="1" applyFill="1" applyBorder="1" applyAlignment="1">
      <alignment horizontal="center" vertical="center" wrapText="1"/>
    </xf>
    <xf numFmtId="4" fontId="24" fillId="32" borderId="35" xfId="0" applyNumberFormat="1" applyFont="1" applyFill="1" applyBorder="1" applyAlignment="1">
      <alignment horizontal="center" vertical="center"/>
    </xf>
    <xf numFmtId="0" fontId="25" fillId="32" borderId="0" xfId="0" applyFont="1" applyFill="1" applyAlignment="1">
      <alignment/>
    </xf>
    <xf numFmtId="0" fontId="28" fillId="32" borderId="2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/>
    </xf>
    <xf numFmtId="0" fontId="27" fillId="32" borderId="21" xfId="0" applyFont="1" applyFill="1" applyBorder="1" applyAlignment="1">
      <alignment horizontal="center" vertical="center"/>
    </xf>
    <xf numFmtId="200" fontId="27" fillId="32" borderId="12" xfId="64" applyNumberFormat="1" applyFont="1" applyFill="1" applyBorder="1" applyAlignment="1">
      <alignment horizontal="center"/>
    </xf>
    <xf numFmtId="171" fontId="71" fillId="32" borderId="11" xfId="64" applyFont="1" applyFill="1" applyBorder="1" applyAlignment="1">
      <alignment horizontal="center"/>
    </xf>
    <xf numFmtId="200" fontId="72" fillId="32" borderId="12" xfId="64" applyNumberFormat="1" applyFont="1" applyFill="1" applyBorder="1" applyAlignment="1">
      <alignment horizontal="center"/>
    </xf>
    <xf numFmtId="0" fontId="26" fillId="32" borderId="18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Мадина-тариф-03-2019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view="pageBreakPreview" zoomScale="90" zoomScaleSheetLayoutView="90" zoomScalePageLayoutView="0" workbookViewId="0" topLeftCell="B40">
      <selection activeCell="G72" sqref="A1:G72"/>
    </sheetView>
  </sheetViews>
  <sheetFormatPr defaultColWidth="9.00390625" defaultRowHeight="12.75"/>
  <cols>
    <col min="1" max="1" width="3.75390625" style="3" hidden="1" customWidth="1"/>
    <col min="2" max="2" width="4.125" style="3" customWidth="1"/>
    <col min="3" max="3" width="68.25390625" style="1" customWidth="1"/>
    <col min="4" max="4" width="11.25390625" style="24" customWidth="1"/>
    <col min="5" max="5" width="25.00390625" style="19" customWidth="1"/>
    <col min="6" max="6" width="4.75390625" style="1" customWidth="1"/>
    <col min="7" max="7" width="22.75390625" style="19" customWidth="1"/>
    <col min="8" max="8" width="13.875" style="30" customWidth="1"/>
    <col min="9" max="16384" width="9.125" style="30" customWidth="1"/>
  </cols>
  <sheetData>
    <row r="1" spans="3:7" ht="37.5" customHeight="1">
      <c r="C1" s="170" t="s">
        <v>43</v>
      </c>
      <c r="D1" s="170"/>
      <c r="E1" s="170"/>
      <c r="F1" s="28"/>
      <c r="G1" s="29"/>
    </row>
    <row r="2" spans="1:7" s="31" customFormat="1" ht="21" customHeight="1" thickBot="1">
      <c r="A2" s="3"/>
      <c r="B2" s="12"/>
      <c r="C2" s="15"/>
      <c r="D2" s="21"/>
      <c r="E2" s="20" t="s">
        <v>87</v>
      </c>
      <c r="G2" s="20"/>
    </row>
    <row r="3" spans="1:7" ht="16.5" thickBot="1">
      <c r="A3" s="14" t="s">
        <v>0</v>
      </c>
      <c r="B3" s="14" t="s">
        <v>0</v>
      </c>
      <c r="C3" s="13" t="s">
        <v>2</v>
      </c>
      <c r="D3" s="43"/>
      <c r="E3" s="32">
        <v>1</v>
      </c>
      <c r="F3" s="33"/>
      <c r="G3" s="33">
        <v>2</v>
      </c>
    </row>
    <row r="4" spans="1:7" ht="21" customHeight="1" thickBot="1">
      <c r="A4" s="8">
        <v>1</v>
      </c>
      <c r="B4" s="56">
        <v>1</v>
      </c>
      <c r="C4" s="57" t="s">
        <v>51</v>
      </c>
      <c r="D4" s="83" t="s">
        <v>7</v>
      </c>
      <c r="E4" s="84">
        <f>E6*(E7*E8+E9)</f>
        <v>737920.5</v>
      </c>
      <c r="F4" s="84"/>
      <c r="G4" s="84">
        <f>G6*(G7*G8+G9)</f>
        <v>737920.5</v>
      </c>
    </row>
    <row r="5" spans="1:7" ht="19.5" customHeight="1" thickBot="1">
      <c r="A5" s="8"/>
      <c r="B5" s="70"/>
      <c r="C5" s="71" t="s">
        <v>88</v>
      </c>
      <c r="D5" s="72"/>
      <c r="E5" s="85"/>
      <c r="F5" s="85"/>
      <c r="G5" s="85"/>
    </row>
    <row r="6" spans="1:7" ht="15" customHeight="1" thickBot="1">
      <c r="A6" s="8"/>
      <c r="B6" s="70"/>
      <c r="C6" s="77" t="s">
        <v>89</v>
      </c>
      <c r="D6" s="86" t="s">
        <v>90</v>
      </c>
      <c r="E6" s="85">
        <v>365</v>
      </c>
      <c r="F6" s="85"/>
      <c r="G6" s="85">
        <v>365</v>
      </c>
    </row>
    <row r="7" spans="1:7" ht="15" customHeight="1" thickBot="1">
      <c r="A7" s="8"/>
      <c r="B7" s="70"/>
      <c r="C7" s="77" t="s">
        <v>91</v>
      </c>
      <c r="D7" s="86" t="s">
        <v>92</v>
      </c>
      <c r="E7" s="85">
        <v>50</v>
      </c>
      <c r="F7" s="85"/>
      <c r="G7" s="85">
        <v>50</v>
      </c>
    </row>
    <row r="8" spans="1:7" ht="15" customHeight="1" thickBot="1">
      <c r="A8" s="8"/>
      <c r="B8" s="70"/>
      <c r="C8" s="77" t="s">
        <v>93</v>
      </c>
      <c r="D8" s="86" t="s">
        <v>94</v>
      </c>
      <c r="E8" s="87">
        <v>40</v>
      </c>
      <c r="F8" s="87"/>
      <c r="G8" s="87">
        <v>40</v>
      </c>
    </row>
    <row r="9" spans="1:7" ht="15" customHeight="1" thickBot="1">
      <c r="A9" s="8"/>
      <c r="B9" s="64"/>
      <c r="C9" s="80" t="s">
        <v>54</v>
      </c>
      <c r="D9" s="88" t="s">
        <v>95</v>
      </c>
      <c r="E9" s="89">
        <v>21.7</v>
      </c>
      <c r="F9" s="89"/>
      <c r="G9" s="89">
        <v>21.7</v>
      </c>
    </row>
    <row r="10" spans="1:7" ht="12.75">
      <c r="A10" s="56">
        <f>A4+1</f>
        <v>2</v>
      </c>
      <c r="B10" s="56">
        <f>B4+1</f>
        <v>2</v>
      </c>
      <c r="C10" s="57" t="s">
        <v>6</v>
      </c>
      <c r="D10" s="68"/>
      <c r="E10" s="69"/>
      <c r="F10" s="69"/>
      <c r="G10" s="69"/>
    </row>
    <row r="11" spans="1:7" ht="12.75">
      <c r="A11" s="70"/>
      <c r="B11" s="70"/>
      <c r="C11" s="71" t="s">
        <v>15</v>
      </c>
      <c r="D11" s="72" t="s">
        <v>16</v>
      </c>
      <c r="E11" s="73">
        <f>E12*E4*E13*E14*E15</f>
        <v>64464734.88</v>
      </c>
      <c r="F11" s="73"/>
      <c r="G11" s="73">
        <f>G12*G4*G13*G14*G15</f>
        <v>64464734.88</v>
      </c>
    </row>
    <row r="12" spans="1:7" ht="12.75">
      <c r="A12" s="70"/>
      <c r="B12" s="70"/>
      <c r="C12" s="74" t="s">
        <v>3</v>
      </c>
      <c r="D12" s="75">
        <v>0.01</v>
      </c>
      <c r="E12" s="76">
        <v>0.01</v>
      </c>
      <c r="F12" s="76"/>
      <c r="G12" s="76">
        <v>0.01</v>
      </c>
    </row>
    <row r="13" spans="1:7" ht="12.75">
      <c r="A13" s="70"/>
      <c r="B13" s="70"/>
      <c r="C13" s="77" t="s">
        <v>10</v>
      </c>
      <c r="D13" s="75" t="s">
        <v>8</v>
      </c>
      <c r="E13" s="78">
        <v>40</v>
      </c>
      <c r="F13" s="78"/>
      <c r="G13" s="78">
        <v>40</v>
      </c>
    </row>
    <row r="14" spans="1:7" ht="12.75">
      <c r="A14" s="70"/>
      <c r="B14" s="70"/>
      <c r="C14" s="77" t="s">
        <v>4</v>
      </c>
      <c r="D14" s="75" t="s">
        <v>5</v>
      </c>
      <c r="E14" s="76">
        <v>1.2</v>
      </c>
      <c r="F14" s="76"/>
      <c r="G14" s="76">
        <v>1.2</v>
      </c>
    </row>
    <row r="15" spans="1:7" ht="12.75">
      <c r="A15" s="70" t="s">
        <v>82</v>
      </c>
      <c r="B15" s="70" t="s">
        <v>82</v>
      </c>
      <c r="C15" s="77" t="s">
        <v>11</v>
      </c>
      <c r="D15" s="75" t="s">
        <v>9</v>
      </c>
      <c r="E15" s="79">
        <v>182</v>
      </c>
      <c r="F15" s="79"/>
      <c r="G15" s="79">
        <v>182</v>
      </c>
    </row>
    <row r="16" spans="1:7" ht="13.5" thickBot="1">
      <c r="A16" s="64"/>
      <c r="B16" s="64"/>
      <c r="C16" s="80" t="s">
        <v>12</v>
      </c>
      <c r="D16" s="81"/>
      <c r="E16" s="82" t="s">
        <v>65</v>
      </c>
      <c r="F16" s="82"/>
      <c r="G16" s="82" t="s">
        <v>65</v>
      </c>
    </row>
    <row r="17" spans="1:7" ht="15.75">
      <c r="A17" s="4">
        <v>3</v>
      </c>
      <c r="B17" s="56">
        <v>3</v>
      </c>
      <c r="C17" s="57" t="s">
        <v>13</v>
      </c>
      <c r="D17" s="58"/>
      <c r="E17" s="59"/>
      <c r="F17" s="59"/>
      <c r="G17" s="59"/>
    </row>
    <row r="18" spans="1:7" ht="15.75">
      <c r="A18" s="10"/>
      <c r="B18" s="60"/>
      <c r="C18" s="61" t="s">
        <v>14</v>
      </c>
      <c r="D18" s="62" t="s">
        <v>17</v>
      </c>
      <c r="E18" s="63">
        <f>E19*E11</f>
        <v>6446473.488000001</v>
      </c>
      <c r="F18" s="63"/>
      <c r="G18" s="63">
        <f>G19*G11</f>
        <v>6446473.488000001</v>
      </c>
    </row>
    <row r="19" spans="1:7" ht="16.5" thickBot="1">
      <c r="A19" s="6"/>
      <c r="B19" s="64"/>
      <c r="C19" s="65" t="s">
        <v>55</v>
      </c>
      <c r="D19" s="66"/>
      <c r="E19" s="67">
        <v>0.1</v>
      </c>
      <c r="F19" s="67"/>
      <c r="G19" s="67">
        <v>0.1</v>
      </c>
    </row>
    <row r="20" spans="1:7" ht="15.75">
      <c r="A20" s="4">
        <v>4</v>
      </c>
      <c r="B20" s="56">
        <v>4</v>
      </c>
      <c r="C20" s="109" t="s">
        <v>18</v>
      </c>
      <c r="D20" s="58"/>
      <c r="E20" s="96"/>
      <c r="F20" s="96"/>
      <c r="G20" s="96"/>
    </row>
    <row r="21" spans="1:7" ht="15.75">
      <c r="A21" s="5"/>
      <c r="B21" s="70"/>
      <c r="C21" s="140" t="s">
        <v>68</v>
      </c>
      <c r="D21" s="52" t="s">
        <v>44</v>
      </c>
      <c r="E21" s="141">
        <f>E22*E23*E24*E25</f>
        <v>46200000</v>
      </c>
      <c r="F21" s="141"/>
      <c r="G21" s="141">
        <f>G22*G23*G24*G25</f>
        <v>13200000</v>
      </c>
    </row>
    <row r="22" spans="1:7" ht="15.75">
      <c r="A22" s="5"/>
      <c r="B22" s="5"/>
      <c r="C22" s="16" t="s">
        <v>69</v>
      </c>
      <c r="D22" s="11"/>
      <c r="E22" s="35">
        <v>0.1</v>
      </c>
      <c r="F22" s="35"/>
      <c r="G22" s="35">
        <v>0.2</v>
      </c>
    </row>
    <row r="23" spans="1:7" ht="15.75">
      <c r="A23" s="5"/>
      <c r="B23" s="5"/>
      <c r="C23" s="51" t="s">
        <v>62</v>
      </c>
      <c r="D23" s="52" t="s">
        <v>19</v>
      </c>
      <c r="E23" s="53">
        <v>11</v>
      </c>
      <c r="F23" s="53"/>
      <c r="G23" s="53">
        <v>11</v>
      </c>
    </row>
    <row r="24" spans="1:7" ht="15.75">
      <c r="A24" s="5"/>
      <c r="B24" s="5"/>
      <c r="C24" s="54" t="s">
        <v>58</v>
      </c>
      <c r="D24" s="52" t="s">
        <v>47</v>
      </c>
      <c r="E24" s="55">
        <v>1.2</v>
      </c>
      <c r="F24" s="55"/>
      <c r="G24" s="55">
        <v>1.2</v>
      </c>
    </row>
    <row r="25" spans="1:7" s="50" customFormat="1" ht="19.5" thickBot="1">
      <c r="A25" s="46"/>
      <c r="B25" s="46"/>
      <c r="C25" s="47" t="s">
        <v>20</v>
      </c>
      <c r="D25" s="48" t="s">
        <v>50</v>
      </c>
      <c r="E25" s="49">
        <v>35000000</v>
      </c>
      <c r="F25" s="49"/>
      <c r="G25" s="49">
        <v>5000000</v>
      </c>
    </row>
    <row r="26" spans="1:7" ht="15.75">
      <c r="A26" s="4">
        <v>5</v>
      </c>
      <c r="B26" s="56">
        <v>5</v>
      </c>
      <c r="C26" s="57" t="s">
        <v>21</v>
      </c>
      <c r="D26" s="58"/>
      <c r="E26" s="90"/>
      <c r="F26" s="90"/>
      <c r="G26" s="90"/>
    </row>
    <row r="27" spans="1:7" ht="15.75">
      <c r="A27" s="5"/>
      <c r="B27" s="70"/>
      <c r="C27" s="71" t="s">
        <v>57</v>
      </c>
      <c r="D27" s="91" t="s">
        <v>45</v>
      </c>
      <c r="E27" s="92">
        <f>(E28*E29*E4)/(E30*E31)</f>
        <v>3513907.1428571423</v>
      </c>
      <c r="F27" s="92"/>
      <c r="G27" s="92">
        <f>(G28*G29*G4)/(G30*G31)</f>
        <v>3513907.1428571423</v>
      </c>
    </row>
    <row r="28" spans="1:7" ht="15.75">
      <c r="A28" s="5"/>
      <c r="B28" s="70"/>
      <c r="C28" s="51" t="s">
        <v>56</v>
      </c>
      <c r="D28" s="93" t="s">
        <v>1</v>
      </c>
      <c r="E28" s="94">
        <v>80000</v>
      </c>
      <c r="F28" s="94"/>
      <c r="G28" s="94">
        <v>80000</v>
      </c>
    </row>
    <row r="29" spans="1:7" ht="15.75">
      <c r="A29" s="5"/>
      <c r="B29" s="70"/>
      <c r="C29" s="54" t="s">
        <v>22</v>
      </c>
      <c r="D29" s="52" t="s">
        <v>23</v>
      </c>
      <c r="E29" s="94">
        <v>6</v>
      </c>
      <c r="F29" s="94"/>
      <c r="G29" s="94">
        <v>6</v>
      </c>
    </row>
    <row r="30" spans="1:7" ht="15.75">
      <c r="A30" s="5"/>
      <c r="B30" s="70"/>
      <c r="C30" s="54" t="s">
        <v>25</v>
      </c>
      <c r="D30" s="52" t="s">
        <v>24</v>
      </c>
      <c r="E30" s="94">
        <v>90000</v>
      </c>
      <c r="F30" s="94"/>
      <c r="G30" s="94">
        <v>90000</v>
      </c>
    </row>
    <row r="31" spans="1:7" ht="16.5" thickBot="1">
      <c r="A31" s="6"/>
      <c r="B31" s="64"/>
      <c r="C31" s="80" t="s">
        <v>26</v>
      </c>
      <c r="D31" s="66" t="s">
        <v>27</v>
      </c>
      <c r="E31" s="95">
        <v>1.12</v>
      </c>
      <c r="F31" s="95"/>
      <c r="G31" s="95">
        <v>1.12</v>
      </c>
    </row>
    <row r="32" spans="1:7" ht="22.5">
      <c r="A32" s="4">
        <v>6</v>
      </c>
      <c r="B32" s="139">
        <v>6</v>
      </c>
      <c r="C32" s="169" t="s">
        <v>99</v>
      </c>
      <c r="D32" s="25"/>
      <c r="E32" s="36"/>
      <c r="F32" s="36"/>
      <c r="G32" s="36"/>
    </row>
    <row r="33" spans="1:7" ht="20.25">
      <c r="A33" s="10"/>
      <c r="B33" s="10"/>
      <c r="C33" s="2" t="s">
        <v>70</v>
      </c>
      <c r="D33" s="26" t="s">
        <v>44</v>
      </c>
      <c r="E33" s="166">
        <f>E34*E35*E36*E37</f>
        <v>69299999.99999999</v>
      </c>
      <c r="F33" s="166"/>
      <c r="G33" s="166">
        <f>G34*G35*G36*G37</f>
        <v>9899999.999999998</v>
      </c>
    </row>
    <row r="34" spans="1:7" ht="15.75">
      <c r="A34" s="10"/>
      <c r="B34" s="10"/>
      <c r="C34" s="2"/>
      <c r="D34" s="26"/>
      <c r="E34" s="37">
        <v>0.15</v>
      </c>
      <c r="F34" s="37"/>
      <c r="G34" s="37">
        <v>0.15</v>
      </c>
    </row>
    <row r="35" spans="1:7" ht="15.75">
      <c r="A35" s="17"/>
      <c r="B35" s="17"/>
      <c r="C35" s="18" t="s">
        <v>62</v>
      </c>
      <c r="D35" s="27" t="s">
        <v>19</v>
      </c>
      <c r="E35" s="38">
        <f>E23</f>
        <v>11</v>
      </c>
      <c r="F35" s="38"/>
      <c r="G35" s="38">
        <f>G23</f>
        <v>11</v>
      </c>
    </row>
    <row r="36" spans="1:7" ht="15.75">
      <c r="A36" s="10"/>
      <c r="B36" s="10"/>
      <c r="C36" s="7" t="s">
        <v>58</v>
      </c>
      <c r="D36" s="27" t="s">
        <v>47</v>
      </c>
      <c r="E36" s="37">
        <f>E24</f>
        <v>1.2</v>
      </c>
      <c r="F36" s="37"/>
      <c r="G36" s="37">
        <f>G24</f>
        <v>1.2</v>
      </c>
    </row>
    <row r="37" spans="1:7" ht="19.5" thickBot="1">
      <c r="A37" s="6"/>
      <c r="B37" s="6"/>
      <c r="C37" s="44" t="s">
        <v>20</v>
      </c>
      <c r="D37" s="103" t="s">
        <v>50</v>
      </c>
      <c r="E37" s="104">
        <f>E25</f>
        <v>35000000</v>
      </c>
      <c r="F37" s="104"/>
      <c r="G37" s="104">
        <f>G25</f>
        <v>5000000</v>
      </c>
    </row>
    <row r="38" spans="1:7" ht="12.75">
      <c r="A38" s="56">
        <v>7</v>
      </c>
      <c r="B38" s="56">
        <v>7</v>
      </c>
      <c r="C38" s="57" t="s">
        <v>28</v>
      </c>
      <c r="D38" s="68"/>
      <c r="E38" s="96"/>
      <c r="F38" s="96"/>
      <c r="G38" s="96"/>
    </row>
    <row r="39" spans="1:7" ht="12.75">
      <c r="A39" s="70"/>
      <c r="B39" s="70"/>
      <c r="C39" s="97" t="s">
        <v>85</v>
      </c>
      <c r="D39" s="72" t="s">
        <v>38</v>
      </c>
      <c r="E39" s="98">
        <f>(12*(E41*E43+E42*E44)*E35*E45)*E46</f>
        <v>75679537.50720002</v>
      </c>
      <c r="F39" s="98"/>
      <c r="G39" s="98">
        <f>(12*(G41*G43+G42*G44)*G35*G45)*G46</f>
        <v>75679537.50720002</v>
      </c>
    </row>
    <row r="40" spans="1:7" ht="12.75">
      <c r="A40" s="70"/>
      <c r="B40" s="70"/>
      <c r="C40" s="77" t="s">
        <v>30</v>
      </c>
      <c r="D40" s="75" t="s">
        <v>29</v>
      </c>
      <c r="E40" s="99">
        <v>12</v>
      </c>
      <c r="F40" s="99"/>
      <c r="G40" s="99">
        <v>12</v>
      </c>
    </row>
    <row r="41" spans="1:7" ht="12.75">
      <c r="A41" s="70"/>
      <c r="B41" s="70"/>
      <c r="C41" s="77" t="s">
        <v>49</v>
      </c>
      <c r="D41" s="75" t="s">
        <v>31</v>
      </c>
      <c r="E41" s="100">
        <v>195649</v>
      </c>
      <c r="F41" s="100"/>
      <c r="G41" s="100">
        <v>195649</v>
      </c>
    </row>
    <row r="42" spans="1:7" ht="12.75">
      <c r="A42" s="70"/>
      <c r="B42" s="70"/>
      <c r="C42" s="77" t="s">
        <v>59</v>
      </c>
      <c r="D42" s="101" t="s">
        <v>60</v>
      </c>
      <c r="E42" s="100"/>
      <c r="F42" s="100"/>
      <c r="G42" s="100"/>
    </row>
    <row r="43" spans="1:7" ht="12.75">
      <c r="A43" s="70"/>
      <c r="B43" s="70"/>
      <c r="C43" s="77" t="s">
        <v>33</v>
      </c>
      <c r="D43" s="75" t="s">
        <v>32</v>
      </c>
      <c r="E43" s="78">
        <v>2.2</v>
      </c>
      <c r="F43" s="78"/>
      <c r="G43" s="78">
        <v>2.2</v>
      </c>
    </row>
    <row r="44" spans="1:7" ht="12.75">
      <c r="A44" s="70"/>
      <c r="B44" s="70"/>
      <c r="C44" s="77" t="s">
        <v>72</v>
      </c>
      <c r="D44" s="75"/>
      <c r="E44" s="78"/>
      <c r="F44" s="78"/>
      <c r="G44" s="78"/>
    </row>
    <row r="45" spans="1:7" ht="25.5">
      <c r="A45" s="70"/>
      <c r="B45" s="70"/>
      <c r="C45" s="51" t="s">
        <v>34</v>
      </c>
      <c r="D45" s="75" t="s">
        <v>35</v>
      </c>
      <c r="E45" s="102">
        <v>1.11</v>
      </c>
      <c r="F45" s="102"/>
      <c r="G45" s="102">
        <v>1.11</v>
      </c>
    </row>
    <row r="46" spans="1:7" ht="13.5" thickBot="1">
      <c r="A46" s="64"/>
      <c r="B46" s="64"/>
      <c r="C46" s="80" t="s">
        <v>36</v>
      </c>
      <c r="D46" s="81"/>
      <c r="E46" s="82">
        <v>1.2</v>
      </c>
      <c r="F46" s="82"/>
      <c r="G46" s="82">
        <v>1.2</v>
      </c>
    </row>
    <row r="47" spans="1:7" ht="12.75">
      <c r="A47" s="56">
        <v>8</v>
      </c>
      <c r="B47" s="56">
        <v>8</v>
      </c>
      <c r="C47" s="109" t="s">
        <v>37</v>
      </c>
      <c r="D47" s="58"/>
      <c r="E47" s="96"/>
      <c r="F47" s="96"/>
      <c r="G47" s="96"/>
    </row>
    <row r="48" spans="1:7" ht="12.75">
      <c r="A48" s="70"/>
      <c r="B48" s="70"/>
      <c r="C48" s="140" t="s">
        <v>40</v>
      </c>
      <c r="D48" s="52" t="s">
        <v>39</v>
      </c>
      <c r="E48" s="141">
        <f>E49*(E11+E18+E21+E27+E33+E39)</f>
        <v>53120930.60361144</v>
      </c>
      <c r="F48" s="141"/>
      <c r="G48" s="141">
        <f>G49*(G11+G18+G21+G27+G33+G39)</f>
        <v>34640930.60361143</v>
      </c>
    </row>
    <row r="49" spans="1:7" ht="26.25" thickBot="1">
      <c r="A49" s="116"/>
      <c r="B49" s="116"/>
      <c r="C49" s="142" t="s">
        <v>98</v>
      </c>
      <c r="D49" s="118"/>
      <c r="E49" s="143">
        <v>0.2</v>
      </c>
      <c r="F49" s="143"/>
      <c r="G49" s="143">
        <v>0.2</v>
      </c>
    </row>
    <row r="50" spans="1:7" ht="26.25" thickBot="1">
      <c r="A50" s="112">
        <v>9</v>
      </c>
      <c r="B50" s="112">
        <v>9</v>
      </c>
      <c r="C50" s="113" t="s">
        <v>71</v>
      </c>
      <c r="D50" s="105" t="s">
        <v>67</v>
      </c>
      <c r="E50" s="114"/>
      <c r="F50" s="114"/>
      <c r="G50" s="114"/>
    </row>
    <row r="51" spans="1:7" ht="12.75">
      <c r="A51" s="56">
        <v>10</v>
      </c>
      <c r="B51" s="56">
        <v>10</v>
      </c>
      <c r="C51" s="57" t="s">
        <v>41</v>
      </c>
      <c r="D51" s="58"/>
      <c r="E51" s="96"/>
      <c r="F51" s="96"/>
      <c r="G51" s="96"/>
    </row>
    <row r="52" spans="1:7" ht="12.75">
      <c r="A52" s="76"/>
      <c r="B52" s="76"/>
      <c r="C52" s="91" t="s">
        <v>66</v>
      </c>
      <c r="D52" s="91" t="s">
        <v>42</v>
      </c>
      <c r="E52" s="115">
        <f>E11+E18+E21+E27+E33+E39+E48</f>
        <v>318725583.6216686</v>
      </c>
      <c r="F52" s="115"/>
      <c r="G52" s="115">
        <f>G11+G18+G21+G27+G33+G39+G48</f>
        <v>207845583.6216686</v>
      </c>
    </row>
    <row r="53" spans="1:7" ht="13.5" thickBot="1">
      <c r="A53" s="116"/>
      <c r="B53" s="116"/>
      <c r="C53" s="117" t="s">
        <v>61</v>
      </c>
      <c r="D53" s="118"/>
      <c r="E53" s="119"/>
      <c r="F53" s="119"/>
      <c r="G53" s="119"/>
    </row>
    <row r="54" spans="1:7" ht="13.5" thickBot="1">
      <c r="A54" s="60"/>
      <c r="B54" s="60"/>
      <c r="C54" s="120"/>
      <c r="D54" s="121"/>
      <c r="E54" s="122"/>
      <c r="F54" s="122"/>
      <c r="G54" s="122"/>
    </row>
    <row r="55" spans="1:7" ht="12.75">
      <c r="A55" s="123"/>
      <c r="B55" s="123"/>
      <c r="C55" s="124" t="s">
        <v>52</v>
      </c>
      <c r="D55" s="125"/>
      <c r="E55" s="126"/>
      <c r="F55" s="126"/>
      <c r="G55" s="126"/>
    </row>
    <row r="56" spans="1:7" ht="12.75">
      <c r="A56" s="76">
        <v>58</v>
      </c>
      <c r="B56" s="76"/>
      <c r="C56" s="77" t="s">
        <v>73</v>
      </c>
      <c r="D56" s="127" t="s">
        <v>97</v>
      </c>
      <c r="E56" s="63">
        <f>E57*E58*E59</f>
        <v>1846900</v>
      </c>
      <c r="F56" s="63"/>
      <c r="G56" s="63">
        <f>G57*G58*G59</f>
        <v>1846900</v>
      </c>
    </row>
    <row r="57" spans="1:7" s="144" customFormat="1" ht="12.75">
      <c r="A57" s="76">
        <v>59</v>
      </c>
      <c r="B57" s="76"/>
      <c r="C57" s="77" t="s">
        <v>86</v>
      </c>
      <c r="D57" s="52" t="s">
        <v>74</v>
      </c>
      <c r="E57" s="53">
        <v>460</v>
      </c>
      <c r="F57" s="53"/>
      <c r="G57" s="53">
        <v>460</v>
      </c>
    </row>
    <row r="58" spans="1:7" ht="12.75">
      <c r="A58" s="76">
        <v>60</v>
      </c>
      <c r="B58" s="76"/>
      <c r="C58" s="77" t="s">
        <v>62</v>
      </c>
      <c r="D58" s="52" t="s">
        <v>19</v>
      </c>
      <c r="E58" s="63">
        <f>E23</f>
        <v>11</v>
      </c>
      <c r="F58" s="63"/>
      <c r="G58" s="63">
        <f>G23</f>
        <v>11</v>
      </c>
    </row>
    <row r="59" spans="1:7" ht="13.5" thickBot="1">
      <c r="A59" s="76">
        <v>61</v>
      </c>
      <c r="B59" s="76"/>
      <c r="C59" s="128" t="s">
        <v>75</v>
      </c>
      <c r="D59" s="129" t="s">
        <v>76</v>
      </c>
      <c r="E59" s="130">
        <v>365</v>
      </c>
      <c r="F59" s="130"/>
      <c r="G59" s="130">
        <v>365</v>
      </c>
    </row>
    <row r="60" spans="1:7" ht="12.75">
      <c r="A60" s="108">
        <v>62</v>
      </c>
      <c r="B60" s="131"/>
      <c r="C60" s="132" t="s">
        <v>83</v>
      </c>
      <c r="D60" s="133"/>
      <c r="E60" s="134">
        <v>460</v>
      </c>
      <c r="F60" s="134"/>
      <c r="G60" s="134">
        <v>460</v>
      </c>
    </row>
    <row r="61" spans="1:7" ht="13.5" thickBot="1">
      <c r="A61" s="76">
        <v>63</v>
      </c>
      <c r="B61" s="135"/>
      <c r="C61" s="136" t="s">
        <v>84</v>
      </c>
      <c r="D61" s="137"/>
      <c r="E61" s="138">
        <v>247.16</v>
      </c>
      <c r="F61" s="138"/>
      <c r="G61" s="138">
        <v>247.16</v>
      </c>
    </row>
    <row r="62" spans="1:7" s="162" customFormat="1" ht="25.5" customHeight="1" thickBot="1">
      <c r="A62" s="157">
        <v>64</v>
      </c>
      <c r="B62" s="158"/>
      <c r="C62" s="159" t="s">
        <v>53</v>
      </c>
      <c r="D62" s="160" t="s">
        <v>46</v>
      </c>
      <c r="E62" s="161">
        <f>(E52/E56*E63)*E64</f>
        <v>222.27437961162443</v>
      </c>
      <c r="F62" s="161"/>
      <c r="G62" s="161">
        <f>(G52/G56*G63)*G64</f>
        <v>144.94835221436415</v>
      </c>
    </row>
    <row r="63" spans="1:7" ht="15.75">
      <c r="A63" s="39">
        <v>65</v>
      </c>
      <c r="B63" s="39"/>
      <c r="C63" s="40" t="s">
        <v>64</v>
      </c>
      <c r="D63" s="22" t="s">
        <v>47</v>
      </c>
      <c r="E63" s="41">
        <v>1.15</v>
      </c>
      <c r="F63" s="41"/>
      <c r="G63" s="41">
        <v>1.15</v>
      </c>
    </row>
    <row r="64" spans="1:7" ht="16.5" thickBot="1">
      <c r="A64" s="9">
        <v>66</v>
      </c>
      <c r="B64" s="9"/>
      <c r="C64" s="42" t="s">
        <v>63</v>
      </c>
      <c r="D64" s="23" t="s">
        <v>48</v>
      </c>
      <c r="E64" s="34">
        <v>1.12</v>
      </c>
      <c r="F64" s="34"/>
      <c r="G64" s="34">
        <v>1.12</v>
      </c>
    </row>
    <row r="65" spans="1:7" ht="13.5" thickBot="1">
      <c r="A65" s="76">
        <v>67</v>
      </c>
      <c r="B65" s="76"/>
      <c r="C65" s="105" t="s">
        <v>2</v>
      </c>
      <c r="D65" s="106"/>
      <c r="E65" s="107">
        <v>72</v>
      </c>
      <c r="F65" s="107"/>
      <c r="G65" s="107">
        <v>72</v>
      </c>
    </row>
    <row r="66" spans="1:7" s="45" customFormat="1" ht="18.75">
      <c r="A66" s="145">
        <v>68</v>
      </c>
      <c r="B66" s="145"/>
      <c r="C66" s="110" t="s">
        <v>77</v>
      </c>
      <c r="D66" s="146"/>
      <c r="E66" s="153">
        <v>80</v>
      </c>
      <c r="F66" s="153"/>
      <c r="G66" s="153">
        <v>80</v>
      </c>
    </row>
    <row r="67" spans="1:7" s="45" customFormat="1" ht="18.75">
      <c r="A67" s="147">
        <v>69</v>
      </c>
      <c r="B67" s="147"/>
      <c r="C67" s="148" t="s">
        <v>78</v>
      </c>
      <c r="D67" s="111"/>
      <c r="E67" s="154">
        <f>E62-E66</f>
        <v>142.27437961162443</v>
      </c>
      <c r="F67" s="154"/>
      <c r="G67" s="154">
        <f>G62-G66</f>
        <v>64.94835221436415</v>
      </c>
    </row>
    <row r="68" spans="1:7" s="45" customFormat="1" ht="18.75">
      <c r="A68" s="147">
        <v>70</v>
      </c>
      <c r="B68" s="147"/>
      <c r="C68" s="148" t="s">
        <v>79</v>
      </c>
      <c r="D68" s="111"/>
      <c r="E68" s="155">
        <f>E67*E57</f>
        <v>65446.21462134724</v>
      </c>
      <c r="F68" s="155"/>
      <c r="G68" s="155">
        <f>G67*G57</f>
        <v>29876.24201860751</v>
      </c>
    </row>
    <row r="69" spans="1:7" s="45" customFormat="1" ht="18.75">
      <c r="A69" s="145">
        <v>71</v>
      </c>
      <c r="B69" s="145"/>
      <c r="C69" s="148" t="s">
        <v>80</v>
      </c>
      <c r="D69" s="111"/>
      <c r="E69" s="155">
        <f>E68*30*E58</f>
        <v>21597250.825044587</v>
      </c>
      <c r="F69" s="155"/>
      <c r="G69" s="155">
        <f>G68*30*G58</f>
        <v>9859159.86614048</v>
      </c>
    </row>
    <row r="70" spans="1:7" s="45" customFormat="1" ht="19.5" thickBot="1">
      <c r="A70" s="147">
        <v>72</v>
      </c>
      <c r="B70" s="149"/>
      <c r="C70" s="150" t="s">
        <v>81</v>
      </c>
      <c r="D70" s="151"/>
      <c r="E70" s="156">
        <f>E68*E59*E58</f>
        <v>262766551.70470917</v>
      </c>
      <c r="F70" s="156"/>
      <c r="G70" s="156">
        <f>G68*G59*G58</f>
        <v>119953111.70470914</v>
      </c>
    </row>
    <row r="72" ht="18.75">
      <c r="C72" s="152" t="s">
        <v>96</v>
      </c>
    </row>
  </sheetData>
  <sheetProtection/>
  <mergeCells count="1">
    <mergeCell ref="C1:E1"/>
  </mergeCells>
  <printOptions/>
  <pageMargins left="0.5905511811023623" right="0.4724409448818898" top="0.5511811023622047" bottom="0.35433070866141736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SheetLayoutView="100" zoomScalePageLayoutView="0" workbookViewId="0" topLeftCell="B1">
      <selection activeCell="G72" sqref="A1:G72"/>
    </sheetView>
  </sheetViews>
  <sheetFormatPr defaultColWidth="9.00390625" defaultRowHeight="12.75"/>
  <cols>
    <col min="1" max="1" width="3.75390625" style="3" hidden="1" customWidth="1"/>
    <col min="2" max="2" width="4.125" style="3" customWidth="1"/>
    <col min="3" max="3" width="68.25390625" style="1" customWidth="1"/>
    <col min="4" max="4" width="11.25390625" style="24" customWidth="1"/>
    <col min="5" max="5" width="25.00390625" style="19" customWidth="1"/>
    <col min="6" max="6" width="4.75390625" style="1" customWidth="1"/>
    <col min="7" max="7" width="22.75390625" style="19" customWidth="1"/>
    <col min="8" max="8" width="13.875" style="30" customWidth="1"/>
    <col min="9" max="16384" width="9.125" style="30" customWidth="1"/>
  </cols>
  <sheetData>
    <row r="1" spans="3:7" ht="37.5" customHeight="1">
      <c r="C1" s="170" t="s">
        <v>43</v>
      </c>
      <c r="D1" s="170"/>
      <c r="E1" s="170"/>
      <c r="F1" s="28"/>
      <c r="G1" s="29"/>
    </row>
    <row r="2" spans="1:7" s="31" customFormat="1" ht="21" customHeight="1" thickBot="1">
      <c r="A2" s="3"/>
      <c r="B2" s="12"/>
      <c r="C2" s="15"/>
      <c r="D2" s="21"/>
      <c r="E2" s="20" t="s">
        <v>87</v>
      </c>
      <c r="G2" s="20"/>
    </row>
    <row r="3" spans="1:7" ht="16.5" thickBot="1">
      <c r="A3" s="14" t="s">
        <v>0</v>
      </c>
      <c r="B3" s="14" t="s">
        <v>0</v>
      </c>
      <c r="C3" s="13" t="s">
        <v>2</v>
      </c>
      <c r="D3" s="43"/>
      <c r="E3" s="32">
        <v>1</v>
      </c>
      <c r="F3" s="33"/>
      <c r="G3" s="33">
        <v>2</v>
      </c>
    </row>
    <row r="4" spans="1:7" ht="21" customHeight="1" thickBot="1">
      <c r="A4" s="8">
        <v>1</v>
      </c>
      <c r="B4" s="56">
        <v>1</v>
      </c>
      <c r="C4" s="57" t="s">
        <v>51</v>
      </c>
      <c r="D4" s="83" t="s">
        <v>7</v>
      </c>
      <c r="E4" s="84">
        <f>E6*(E7*E8+E9)</f>
        <v>737920.5</v>
      </c>
      <c r="F4" s="84"/>
      <c r="G4" s="84">
        <f>G6*(G7*G8+G9)</f>
        <v>737920.5</v>
      </c>
    </row>
    <row r="5" spans="1:7" ht="19.5" customHeight="1" thickBot="1">
      <c r="A5" s="8"/>
      <c r="B5" s="70"/>
      <c r="C5" s="71" t="s">
        <v>88</v>
      </c>
      <c r="D5" s="72"/>
      <c r="E5" s="85"/>
      <c r="F5" s="85"/>
      <c r="G5" s="85"/>
    </row>
    <row r="6" spans="1:7" ht="15" customHeight="1" thickBot="1">
      <c r="A6" s="8"/>
      <c r="B6" s="70"/>
      <c r="C6" s="77" t="s">
        <v>89</v>
      </c>
      <c r="D6" s="86" t="s">
        <v>90</v>
      </c>
      <c r="E6" s="85">
        <v>365</v>
      </c>
      <c r="F6" s="85"/>
      <c r="G6" s="85">
        <v>365</v>
      </c>
    </row>
    <row r="7" spans="1:7" ht="15" customHeight="1" thickBot="1">
      <c r="A7" s="8"/>
      <c r="B7" s="70"/>
      <c r="C7" s="77" t="s">
        <v>91</v>
      </c>
      <c r="D7" s="86" t="s">
        <v>92</v>
      </c>
      <c r="E7" s="85">
        <v>50</v>
      </c>
      <c r="F7" s="85"/>
      <c r="G7" s="85">
        <v>50</v>
      </c>
    </row>
    <row r="8" spans="1:7" ht="15" customHeight="1" thickBot="1">
      <c r="A8" s="8"/>
      <c r="B8" s="70"/>
      <c r="C8" s="77" t="s">
        <v>93</v>
      </c>
      <c r="D8" s="86" t="s">
        <v>94</v>
      </c>
      <c r="E8" s="87">
        <v>40</v>
      </c>
      <c r="F8" s="87"/>
      <c r="G8" s="87">
        <v>40</v>
      </c>
    </row>
    <row r="9" spans="1:7" ht="15" customHeight="1" thickBot="1">
      <c r="A9" s="8"/>
      <c r="B9" s="64"/>
      <c r="C9" s="80" t="s">
        <v>54</v>
      </c>
      <c r="D9" s="88" t="s">
        <v>95</v>
      </c>
      <c r="E9" s="89">
        <v>21.7</v>
      </c>
      <c r="F9" s="89"/>
      <c r="G9" s="89">
        <v>21.7</v>
      </c>
    </row>
    <row r="10" spans="1:7" ht="12.75">
      <c r="A10" s="56">
        <f>A4+1</f>
        <v>2</v>
      </c>
      <c r="B10" s="56">
        <f>B4+1</f>
        <v>2</v>
      </c>
      <c r="C10" s="57" t="s">
        <v>6</v>
      </c>
      <c r="D10" s="68"/>
      <c r="E10" s="69"/>
      <c r="F10" s="69"/>
      <c r="G10" s="69"/>
    </row>
    <row r="11" spans="1:7" ht="12.75">
      <c r="A11" s="70"/>
      <c r="B11" s="70"/>
      <c r="C11" s="71" t="s">
        <v>15</v>
      </c>
      <c r="D11" s="72" t="s">
        <v>16</v>
      </c>
      <c r="E11" s="73">
        <f>E12*E4*E13*E14*E15</f>
        <v>64464734.88</v>
      </c>
      <c r="F11" s="73"/>
      <c r="G11" s="73">
        <f>G12*G4*G13*G14*G15</f>
        <v>64464734.88</v>
      </c>
    </row>
    <row r="12" spans="1:7" ht="12.75">
      <c r="A12" s="70"/>
      <c r="B12" s="70"/>
      <c r="C12" s="74" t="s">
        <v>3</v>
      </c>
      <c r="D12" s="75">
        <v>0.01</v>
      </c>
      <c r="E12" s="76">
        <v>0.01</v>
      </c>
      <c r="F12" s="76"/>
      <c r="G12" s="76">
        <v>0.01</v>
      </c>
    </row>
    <row r="13" spans="1:7" ht="12.75">
      <c r="A13" s="70"/>
      <c r="B13" s="70"/>
      <c r="C13" s="77" t="s">
        <v>10</v>
      </c>
      <c r="D13" s="75" t="s">
        <v>8</v>
      </c>
      <c r="E13" s="78">
        <v>40</v>
      </c>
      <c r="F13" s="78"/>
      <c r="G13" s="78">
        <v>40</v>
      </c>
    </row>
    <row r="14" spans="1:7" ht="12.75">
      <c r="A14" s="70"/>
      <c r="B14" s="70"/>
      <c r="C14" s="77" t="s">
        <v>4</v>
      </c>
      <c r="D14" s="75" t="s">
        <v>5</v>
      </c>
      <c r="E14" s="76">
        <v>1.2</v>
      </c>
      <c r="F14" s="76"/>
      <c r="G14" s="76">
        <v>1.2</v>
      </c>
    </row>
    <row r="15" spans="1:7" ht="12.75">
      <c r="A15" s="70" t="s">
        <v>82</v>
      </c>
      <c r="B15" s="70" t="s">
        <v>82</v>
      </c>
      <c r="C15" s="77" t="s">
        <v>11</v>
      </c>
      <c r="D15" s="75" t="s">
        <v>9</v>
      </c>
      <c r="E15" s="79">
        <v>182</v>
      </c>
      <c r="F15" s="79"/>
      <c r="G15" s="79">
        <v>182</v>
      </c>
    </row>
    <row r="16" spans="1:7" ht="13.5" thickBot="1">
      <c r="A16" s="64"/>
      <c r="B16" s="64"/>
      <c r="C16" s="80" t="s">
        <v>12</v>
      </c>
      <c r="D16" s="81"/>
      <c r="E16" s="82" t="s">
        <v>65</v>
      </c>
      <c r="F16" s="82"/>
      <c r="G16" s="82" t="s">
        <v>65</v>
      </c>
    </row>
    <row r="17" spans="1:7" ht="15.75">
      <c r="A17" s="4">
        <v>3</v>
      </c>
      <c r="B17" s="56">
        <v>3</v>
      </c>
      <c r="C17" s="57" t="s">
        <v>13</v>
      </c>
      <c r="D17" s="58"/>
      <c r="E17" s="59"/>
      <c r="F17" s="59"/>
      <c r="G17" s="59"/>
    </row>
    <row r="18" spans="1:7" ht="15.75">
      <c r="A18" s="10"/>
      <c r="B18" s="60"/>
      <c r="C18" s="61" t="s">
        <v>14</v>
      </c>
      <c r="D18" s="62" t="s">
        <v>17</v>
      </c>
      <c r="E18" s="63">
        <f>E19*E11</f>
        <v>6446473.488000001</v>
      </c>
      <c r="F18" s="63"/>
      <c r="G18" s="63">
        <f>G19*G11</f>
        <v>6446473.488000001</v>
      </c>
    </row>
    <row r="19" spans="1:7" ht="16.5" thickBot="1">
      <c r="A19" s="6"/>
      <c r="B19" s="64"/>
      <c r="C19" s="65" t="s">
        <v>55</v>
      </c>
      <c r="D19" s="66"/>
      <c r="E19" s="67">
        <v>0.1</v>
      </c>
      <c r="F19" s="67"/>
      <c r="G19" s="67">
        <v>0.1</v>
      </c>
    </row>
    <row r="20" spans="1:7" ht="15.75">
      <c r="A20" s="4">
        <v>4</v>
      </c>
      <c r="B20" s="56">
        <v>4</v>
      </c>
      <c r="C20" s="109" t="s">
        <v>18</v>
      </c>
      <c r="D20" s="58"/>
      <c r="E20" s="96"/>
      <c r="F20" s="96"/>
      <c r="G20" s="96"/>
    </row>
    <row r="21" spans="1:7" ht="15.75">
      <c r="A21" s="5"/>
      <c r="B21" s="70"/>
      <c r="C21" s="140" t="s">
        <v>68</v>
      </c>
      <c r="D21" s="52" t="s">
        <v>44</v>
      </c>
      <c r="E21" s="141">
        <f>E22*E23*E24*E25</f>
        <v>46200000</v>
      </c>
      <c r="F21" s="141"/>
      <c r="G21" s="141">
        <f>G22*G23*G24*G25</f>
        <v>2640000</v>
      </c>
    </row>
    <row r="22" spans="1:7" ht="15.75">
      <c r="A22" s="5"/>
      <c r="B22" s="5"/>
      <c r="C22" s="16" t="s">
        <v>69</v>
      </c>
      <c r="D22" s="11"/>
      <c r="E22" s="35">
        <v>0.1</v>
      </c>
      <c r="F22" s="35"/>
      <c r="G22" s="35">
        <v>0.2</v>
      </c>
    </row>
    <row r="23" spans="1:7" ht="15.75">
      <c r="A23" s="5"/>
      <c r="B23" s="5"/>
      <c r="C23" s="51" t="s">
        <v>62</v>
      </c>
      <c r="D23" s="52" t="s">
        <v>19</v>
      </c>
      <c r="E23" s="53">
        <v>11</v>
      </c>
      <c r="F23" s="53"/>
      <c r="G23" s="53">
        <v>11</v>
      </c>
    </row>
    <row r="24" spans="1:7" ht="15.75">
      <c r="A24" s="5"/>
      <c r="B24" s="5"/>
      <c r="C24" s="54" t="s">
        <v>58</v>
      </c>
      <c r="D24" s="52" t="s">
        <v>47</v>
      </c>
      <c r="E24" s="55">
        <v>1.2</v>
      </c>
      <c r="F24" s="55"/>
      <c r="G24" s="55">
        <v>1.2</v>
      </c>
    </row>
    <row r="25" spans="1:7" s="50" customFormat="1" ht="19.5" thickBot="1">
      <c r="A25" s="46"/>
      <c r="B25" s="46"/>
      <c r="C25" s="47" t="s">
        <v>20</v>
      </c>
      <c r="D25" s="48" t="s">
        <v>50</v>
      </c>
      <c r="E25" s="49">
        <v>35000000</v>
      </c>
      <c r="F25" s="49"/>
      <c r="G25" s="49">
        <v>1000000</v>
      </c>
    </row>
    <row r="26" spans="1:7" ht="15.75">
      <c r="A26" s="4">
        <v>5</v>
      </c>
      <c r="B26" s="56">
        <v>5</v>
      </c>
      <c r="C26" s="57" t="s">
        <v>21</v>
      </c>
      <c r="D26" s="58"/>
      <c r="E26" s="90"/>
      <c r="F26" s="90"/>
      <c r="G26" s="90"/>
    </row>
    <row r="27" spans="1:7" ht="15.75">
      <c r="A27" s="5"/>
      <c r="B27" s="70"/>
      <c r="C27" s="71" t="s">
        <v>57</v>
      </c>
      <c r="D27" s="91" t="s">
        <v>45</v>
      </c>
      <c r="E27" s="92">
        <f>(E28*E29*E4)/(E30*E31)</f>
        <v>3513907.1428571423</v>
      </c>
      <c r="F27" s="92"/>
      <c r="G27" s="92">
        <f>(G28*G29*G4)/(G30*G31)</f>
        <v>3513907.1428571423</v>
      </c>
    </row>
    <row r="28" spans="1:7" ht="15.75">
      <c r="A28" s="5"/>
      <c r="B28" s="70"/>
      <c r="C28" s="51" t="s">
        <v>56</v>
      </c>
      <c r="D28" s="93" t="s">
        <v>1</v>
      </c>
      <c r="E28" s="94">
        <v>80000</v>
      </c>
      <c r="F28" s="94"/>
      <c r="G28" s="94">
        <v>80000</v>
      </c>
    </row>
    <row r="29" spans="1:7" ht="15.75">
      <c r="A29" s="5"/>
      <c r="B29" s="70"/>
      <c r="C29" s="54" t="s">
        <v>22</v>
      </c>
      <c r="D29" s="52" t="s">
        <v>23</v>
      </c>
      <c r="E29" s="94">
        <v>6</v>
      </c>
      <c r="F29" s="94"/>
      <c r="G29" s="94">
        <v>6</v>
      </c>
    </row>
    <row r="30" spans="1:7" ht="15.75">
      <c r="A30" s="5"/>
      <c r="B30" s="70"/>
      <c r="C30" s="54" t="s">
        <v>25</v>
      </c>
      <c r="D30" s="52" t="s">
        <v>24</v>
      </c>
      <c r="E30" s="94">
        <v>90000</v>
      </c>
      <c r="F30" s="94"/>
      <c r="G30" s="94">
        <v>90000</v>
      </c>
    </row>
    <row r="31" spans="1:7" ht="16.5" thickBot="1">
      <c r="A31" s="6"/>
      <c r="B31" s="64"/>
      <c r="C31" s="80" t="s">
        <v>26</v>
      </c>
      <c r="D31" s="66" t="s">
        <v>27</v>
      </c>
      <c r="E31" s="95">
        <v>1.12</v>
      </c>
      <c r="F31" s="95"/>
      <c r="G31" s="95">
        <v>1.12</v>
      </c>
    </row>
    <row r="32" spans="1:7" ht="22.5">
      <c r="A32" s="4">
        <v>6</v>
      </c>
      <c r="B32" s="139">
        <v>6</v>
      </c>
      <c r="C32" s="169" t="s">
        <v>99</v>
      </c>
      <c r="D32" s="163"/>
      <c r="E32" s="167"/>
      <c r="F32" s="167"/>
      <c r="G32" s="167"/>
    </row>
    <row r="33" spans="1:7" ht="20.25">
      <c r="A33" s="10"/>
      <c r="B33" s="10"/>
      <c r="C33" s="164" t="s">
        <v>70</v>
      </c>
      <c r="D33" s="165" t="s">
        <v>44</v>
      </c>
      <c r="E33" s="168">
        <f>E34*E35*E36*E37</f>
        <v>69299999.99999999</v>
      </c>
      <c r="F33" s="168"/>
      <c r="G33" s="168">
        <f>G34*G35*G36*G37</f>
        <v>1979999.9999999998</v>
      </c>
    </row>
    <row r="34" spans="1:7" ht="15.75">
      <c r="A34" s="10"/>
      <c r="B34" s="10"/>
      <c r="C34" s="2"/>
      <c r="D34" s="26"/>
      <c r="E34" s="37">
        <v>0.15</v>
      </c>
      <c r="F34" s="37"/>
      <c r="G34" s="37">
        <v>0.15</v>
      </c>
    </row>
    <row r="35" spans="1:7" ht="15.75">
      <c r="A35" s="17"/>
      <c r="B35" s="17"/>
      <c r="C35" s="18" t="s">
        <v>62</v>
      </c>
      <c r="D35" s="27" t="s">
        <v>19</v>
      </c>
      <c r="E35" s="38">
        <f>E23</f>
        <v>11</v>
      </c>
      <c r="F35" s="38"/>
      <c r="G35" s="38">
        <f>G23</f>
        <v>11</v>
      </c>
    </row>
    <row r="36" spans="1:7" ht="15.75">
      <c r="A36" s="10"/>
      <c r="B36" s="10"/>
      <c r="C36" s="7" t="s">
        <v>58</v>
      </c>
      <c r="D36" s="27" t="s">
        <v>47</v>
      </c>
      <c r="E36" s="37">
        <f>E24</f>
        <v>1.2</v>
      </c>
      <c r="F36" s="37"/>
      <c r="G36" s="37">
        <f>G24</f>
        <v>1.2</v>
      </c>
    </row>
    <row r="37" spans="1:7" ht="19.5" thickBot="1">
      <c r="A37" s="6"/>
      <c r="B37" s="6"/>
      <c r="C37" s="44" t="s">
        <v>20</v>
      </c>
      <c r="D37" s="103" t="s">
        <v>50</v>
      </c>
      <c r="E37" s="104">
        <f>E25</f>
        <v>35000000</v>
      </c>
      <c r="F37" s="104"/>
      <c r="G37" s="104">
        <f>G25</f>
        <v>1000000</v>
      </c>
    </row>
    <row r="38" spans="1:7" ht="12.75">
      <c r="A38" s="56">
        <v>7</v>
      </c>
      <c r="B38" s="56">
        <v>7</v>
      </c>
      <c r="C38" s="57" t="s">
        <v>28</v>
      </c>
      <c r="D38" s="68"/>
      <c r="E38" s="96"/>
      <c r="F38" s="96"/>
      <c r="G38" s="96"/>
    </row>
    <row r="39" spans="1:7" ht="12.75">
      <c r="A39" s="70"/>
      <c r="B39" s="70"/>
      <c r="C39" s="97" t="s">
        <v>85</v>
      </c>
      <c r="D39" s="72" t="s">
        <v>38</v>
      </c>
      <c r="E39" s="98">
        <f>(12*(E41*E43+E42*E44)*E35*E45)*E46</f>
        <v>75679537.50720002</v>
      </c>
      <c r="F39" s="98"/>
      <c r="G39" s="98">
        <f>(12*(G41*G43+G42*G44)*G35*G45)*G46</f>
        <v>75679537.50720002</v>
      </c>
    </row>
    <row r="40" spans="1:7" ht="12.75">
      <c r="A40" s="70"/>
      <c r="B40" s="70"/>
      <c r="C40" s="77" t="s">
        <v>30</v>
      </c>
      <c r="D40" s="75" t="s">
        <v>29</v>
      </c>
      <c r="E40" s="99">
        <v>12</v>
      </c>
      <c r="F40" s="99"/>
      <c r="G40" s="99">
        <v>12</v>
      </c>
    </row>
    <row r="41" spans="1:7" ht="12.75">
      <c r="A41" s="70"/>
      <c r="B41" s="70"/>
      <c r="C41" s="77" t="s">
        <v>49</v>
      </c>
      <c r="D41" s="75" t="s">
        <v>31</v>
      </c>
      <c r="E41" s="100">
        <v>195649</v>
      </c>
      <c r="F41" s="100"/>
      <c r="G41" s="100">
        <v>195649</v>
      </c>
    </row>
    <row r="42" spans="1:7" ht="12.75">
      <c r="A42" s="70"/>
      <c r="B42" s="70"/>
      <c r="C42" s="77" t="s">
        <v>59</v>
      </c>
      <c r="D42" s="101" t="s">
        <v>60</v>
      </c>
      <c r="E42" s="100"/>
      <c r="F42" s="100"/>
      <c r="G42" s="100"/>
    </row>
    <row r="43" spans="1:7" ht="12.75">
      <c r="A43" s="70"/>
      <c r="B43" s="70"/>
      <c r="C43" s="77" t="s">
        <v>33</v>
      </c>
      <c r="D43" s="75" t="s">
        <v>32</v>
      </c>
      <c r="E43" s="78">
        <v>2.2</v>
      </c>
      <c r="F43" s="78"/>
      <c r="G43" s="78">
        <v>2.2</v>
      </c>
    </row>
    <row r="44" spans="1:7" ht="12.75">
      <c r="A44" s="70"/>
      <c r="B44" s="70"/>
      <c r="C44" s="77" t="s">
        <v>72</v>
      </c>
      <c r="D44" s="75"/>
      <c r="E44" s="78"/>
      <c r="F44" s="78"/>
      <c r="G44" s="78"/>
    </row>
    <row r="45" spans="1:7" ht="25.5">
      <c r="A45" s="70"/>
      <c r="B45" s="70"/>
      <c r="C45" s="51" t="s">
        <v>34</v>
      </c>
      <c r="D45" s="75" t="s">
        <v>35</v>
      </c>
      <c r="E45" s="102">
        <v>1.11</v>
      </c>
      <c r="F45" s="102"/>
      <c r="G45" s="102">
        <v>1.11</v>
      </c>
    </row>
    <row r="46" spans="1:7" ht="13.5" thickBot="1">
      <c r="A46" s="64"/>
      <c r="B46" s="64"/>
      <c r="C46" s="80" t="s">
        <v>36</v>
      </c>
      <c r="D46" s="81"/>
      <c r="E46" s="82">
        <v>1.2</v>
      </c>
      <c r="F46" s="82"/>
      <c r="G46" s="82">
        <v>1.2</v>
      </c>
    </row>
    <row r="47" spans="1:7" ht="12.75">
      <c r="A47" s="56">
        <v>8</v>
      </c>
      <c r="B47" s="56">
        <v>8</v>
      </c>
      <c r="C47" s="109" t="s">
        <v>37</v>
      </c>
      <c r="D47" s="58"/>
      <c r="E47" s="96"/>
      <c r="F47" s="96"/>
      <c r="G47" s="96"/>
    </row>
    <row r="48" spans="1:7" ht="12.75">
      <c r="A48" s="70"/>
      <c r="B48" s="70"/>
      <c r="C48" s="140" t="s">
        <v>40</v>
      </c>
      <c r="D48" s="52" t="s">
        <v>39</v>
      </c>
      <c r="E48" s="141">
        <f>E49*(E11+E18+E21+E27+E33+E39)</f>
        <v>53120930.60361144</v>
      </c>
      <c r="F48" s="141"/>
      <c r="G48" s="141">
        <f>G49*(G11+G18+G21+G27+G33+G39)</f>
        <v>30944930.603611436</v>
      </c>
    </row>
    <row r="49" spans="1:7" ht="26.25" thickBot="1">
      <c r="A49" s="116"/>
      <c r="B49" s="116"/>
      <c r="C49" s="142" t="s">
        <v>98</v>
      </c>
      <c r="D49" s="118"/>
      <c r="E49" s="143">
        <v>0.2</v>
      </c>
      <c r="F49" s="143"/>
      <c r="G49" s="143">
        <v>0.2</v>
      </c>
    </row>
    <row r="50" spans="1:7" ht="26.25" thickBot="1">
      <c r="A50" s="112">
        <v>9</v>
      </c>
      <c r="B50" s="112">
        <v>9</v>
      </c>
      <c r="C50" s="113" t="s">
        <v>71</v>
      </c>
      <c r="D50" s="105" t="s">
        <v>67</v>
      </c>
      <c r="E50" s="114"/>
      <c r="F50" s="114"/>
      <c r="G50" s="114"/>
    </row>
    <row r="51" spans="1:7" ht="12.75">
      <c r="A51" s="56">
        <v>10</v>
      </c>
      <c r="B51" s="56">
        <v>10</v>
      </c>
      <c r="C51" s="57" t="s">
        <v>41</v>
      </c>
      <c r="D51" s="58"/>
      <c r="E51" s="96"/>
      <c r="F51" s="96"/>
      <c r="G51" s="96"/>
    </row>
    <row r="52" spans="1:7" ht="12.75">
      <c r="A52" s="76"/>
      <c r="B52" s="76"/>
      <c r="C52" s="91" t="s">
        <v>66</v>
      </c>
      <c r="D52" s="91" t="s">
        <v>42</v>
      </c>
      <c r="E52" s="115">
        <f>E11+E18+E21+E27+E33+E39+E48</f>
        <v>318725583.6216686</v>
      </c>
      <c r="F52" s="115"/>
      <c r="G52" s="115">
        <f>G11+G18+G21+G27+G33+G39+G48</f>
        <v>185669583.6216686</v>
      </c>
    </row>
    <row r="53" spans="1:7" ht="13.5" thickBot="1">
      <c r="A53" s="116"/>
      <c r="B53" s="116"/>
      <c r="C53" s="117" t="s">
        <v>61</v>
      </c>
      <c r="D53" s="118"/>
      <c r="E53" s="119"/>
      <c r="F53" s="119"/>
      <c r="G53" s="119"/>
    </row>
    <row r="54" spans="1:7" ht="13.5" thickBot="1">
      <c r="A54" s="60"/>
      <c r="B54" s="60"/>
      <c r="C54" s="120"/>
      <c r="D54" s="121"/>
      <c r="E54" s="122"/>
      <c r="F54" s="122"/>
      <c r="G54" s="122"/>
    </row>
    <row r="55" spans="1:7" ht="12.75">
      <c r="A55" s="123"/>
      <c r="B55" s="123"/>
      <c r="C55" s="124" t="s">
        <v>52</v>
      </c>
      <c r="D55" s="125"/>
      <c r="E55" s="126"/>
      <c r="F55" s="126"/>
      <c r="G55" s="126"/>
    </row>
    <row r="56" spans="1:7" ht="12.75">
      <c r="A56" s="76">
        <v>58</v>
      </c>
      <c r="B56" s="76"/>
      <c r="C56" s="77" t="s">
        <v>73</v>
      </c>
      <c r="D56" s="127" t="s">
        <v>97</v>
      </c>
      <c r="E56" s="63">
        <f>E57*E58*E59</f>
        <v>1846900</v>
      </c>
      <c r="F56" s="63"/>
      <c r="G56" s="63">
        <f>G57*G58*G59</f>
        <v>1846900</v>
      </c>
    </row>
    <row r="57" spans="1:7" s="144" customFormat="1" ht="12.75">
      <c r="A57" s="76">
        <v>59</v>
      </c>
      <c r="B57" s="76"/>
      <c r="C57" s="77" t="s">
        <v>86</v>
      </c>
      <c r="D57" s="52" t="s">
        <v>74</v>
      </c>
      <c r="E57" s="53">
        <v>460</v>
      </c>
      <c r="F57" s="53"/>
      <c r="G57" s="53">
        <v>460</v>
      </c>
    </row>
    <row r="58" spans="1:7" ht="12.75">
      <c r="A58" s="76">
        <v>60</v>
      </c>
      <c r="B58" s="76"/>
      <c r="C58" s="77" t="s">
        <v>62</v>
      </c>
      <c r="D58" s="52" t="s">
        <v>19</v>
      </c>
      <c r="E58" s="63">
        <f>E23</f>
        <v>11</v>
      </c>
      <c r="F58" s="63"/>
      <c r="G58" s="63">
        <f>G23</f>
        <v>11</v>
      </c>
    </row>
    <row r="59" spans="1:7" ht="13.5" thickBot="1">
      <c r="A59" s="76">
        <v>61</v>
      </c>
      <c r="B59" s="76"/>
      <c r="C59" s="128" t="s">
        <v>75</v>
      </c>
      <c r="D59" s="129" t="s">
        <v>76</v>
      </c>
      <c r="E59" s="130">
        <v>365</v>
      </c>
      <c r="F59" s="130"/>
      <c r="G59" s="130">
        <v>365</v>
      </c>
    </row>
    <row r="60" spans="1:7" ht="12.75">
      <c r="A60" s="108">
        <v>62</v>
      </c>
      <c r="B60" s="131"/>
      <c r="C60" s="132" t="s">
        <v>83</v>
      </c>
      <c r="D60" s="133"/>
      <c r="E60" s="134">
        <v>460</v>
      </c>
      <c r="F60" s="134"/>
      <c r="G60" s="134">
        <v>460</v>
      </c>
    </row>
    <row r="61" spans="1:7" ht="13.5" thickBot="1">
      <c r="A61" s="76">
        <v>63</v>
      </c>
      <c r="B61" s="135"/>
      <c r="C61" s="136" t="s">
        <v>84</v>
      </c>
      <c r="D61" s="137"/>
      <c r="E61" s="138">
        <v>247.16</v>
      </c>
      <c r="F61" s="138"/>
      <c r="G61" s="138">
        <v>247.16</v>
      </c>
    </row>
    <row r="62" spans="1:7" s="162" customFormat="1" ht="25.5" customHeight="1" thickBot="1">
      <c r="A62" s="157">
        <v>64</v>
      </c>
      <c r="B62" s="158"/>
      <c r="C62" s="159" t="s">
        <v>53</v>
      </c>
      <c r="D62" s="160" t="s">
        <v>46</v>
      </c>
      <c r="E62" s="161">
        <f>(E52/E56*E63)*E64</f>
        <v>222.27437961162443</v>
      </c>
      <c r="F62" s="161"/>
      <c r="G62" s="161">
        <f>(G52/G56*G63)*G64</f>
        <v>129.4831467349121</v>
      </c>
    </row>
    <row r="63" spans="1:7" ht="15.75">
      <c r="A63" s="39">
        <v>65</v>
      </c>
      <c r="B63" s="39"/>
      <c r="C63" s="40" t="s">
        <v>64</v>
      </c>
      <c r="D63" s="22" t="s">
        <v>47</v>
      </c>
      <c r="E63" s="41">
        <v>1.15</v>
      </c>
      <c r="F63" s="41"/>
      <c r="G63" s="41">
        <v>1.15</v>
      </c>
    </row>
    <row r="64" spans="1:7" ht="16.5" thickBot="1">
      <c r="A64" s="9">
        <v>66</v>
      </c>
      <c r="B64" s="9"/>
      <c r="C64" s="42" t="s">
        <v>63</v>
      </c>
      <c r="D64" s="23" t="s">
        <v>48</v>
      </c>
      <c r="E64" s="34">
        <v>1.12</v>
      </c>
      <c r="F64" s="34"/>
      <c r="G64" s="34">
        <v>1.12</v>
      </c>
    </row>
    <row r="65" spans="1:7" ht="13.5" thickBot="1">
      <c r="A65" s="76">
        <v>67</v>
      </c>
      <c r="B65" s="76"/>
      <c r="C65" s="105" t="s">
        <v>2</v>
      </c>
      <c r="D65" s="106"/>
      <c r="E65" s="107">
        <v>72</v>
      </c>
      <c r="F65" s="107"/>
      <c r="G65" s="107">
        <v>72</v>
      </c>
    </row>
    <row r="66" spans="1:7" s="45" customFormat="1" ht="18.75">
      <c r="A66" s="145">
        <v>68</v>
      </c>
      <c r="B66" s="145"/>
      <c r="C66" s="110" t="s">
        <v>77</v>
      </c>
      <c r="D66" s="146"/>
      <c r="E66" s="153">
        <v>80</v>
      </c>
      <c r="F66" s="153"/>
      <c r="G66" s="153">
        <v>80</v>
      </c>
    </row>
    <row r="67" spans="1:7" s="45" customFormat="1" ht="18.75">
      <c r="A67" s="147">
        <v>69</v>
      </c>
      <c r="B67" s="147"/>
      <c r="C67" s="148" t="s">
        <v>78</v>
      </c>
      <c r="D67" s="111"/>
      <c r="E67" s="154">
        <f>E62-E66</f>
        <v>142.27437961162443</v>
      </c>
      <c r="F67" s="154"/>
      <c r="G67" s="154">
        <f>G62-G66</f>
        <v>49.48314673491211</v>
      </c>
    </row>
    <row r="68" spans="1:7" s="45" customFormat="1" ht="18.75">
      <c r="A68" s="147">
        <v>70</v>
      </c>
      <c r="B68" s="147"/>
      <c r="C68" s="148" t="s">
        <v>79</v>
      </c>
      <c r="D68" s="111"/>
      <c r="E68" s="155">
        <f>E67*E57</f>
        <v>65446.21462134724</v>
      </c>
      <c r="F68" s="155"/>
      <c r="G68" s="155">
        <f>G67*G57</f>
        <v>22762.247498059573</v>
      </c>
    </row>
    <row r="69" spans="1:7" s="45" customFormat="1" ht="18.75">
      <c r="A69" s="145">
        <v>71</v>
      </c>
      <c r="B69" s="145"/>
      <c r="C69" s="148" t="s">
        <v>80</v>
      </c>
      <c r="D69" s="111"/>
      <c r="E69" s="155">
        <f>E68*30*E58</f>
        <v>21597250.825044587</v>
      </c>
      <c r="F69" s="155"/>
      <c r="G69" s="155">
        <f>G68*30*G58</f>
        <v>7511541.674359659</v>
      </c>
    </row>
    <row r="70" spans="1:7" s="45" customFormat="1" ht="19.5" thickBot="1">
      <c r="A70" s="147">
        <v>72</v>
      </c>
      <c r="B70" s="149"/>
      <c r="C70" s="150" t="s">
        <v>81</v>
      </c>
      <c r="D70" s="151"/>
      <c r="E70" s="156">
        <f>E68*E59*E58</f>
        <v>262766551.70470917</v>
      </c>
      <c r="F70" s="156"/>
      <c r="G70" s="156">
        <f>G68*G59*G58</f>
        <v>91390423.70470917</v>
      </c>
    </row>
    <row r="72" ht="18.75">
      <c r="C72" s="152" t="s">
        <v>96</v>
      </c>
    </row>
  </sheetData>
  <sheetProtection/>
  <mergeCells count="1">
    <mergeCell ref="C1:E1"/>
  </mergeCells>
  <printOptions/>
  <pageMargins left="0.11811023622047245" right="0.11811023622047245" top="0.5511811023622047" bottom="0.7480314960629921" header="0.31496062992125984" footer="0.31496062992125984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2019-04-24T05:06:28Z</cp:lastPrinted>
  <dcterms:created xsi:type="dcterms:W3CDTF">2011-10-27T10:31:41Z</dcterms:created>
  <dcterms:modified xsi:type="dcterms:W3CDTF">2019-04-24T05:06:32Z</dcterms:modified>
  <cp:category/>
  <cp:version/>
  <cp:contentType/>
  <cp:contentStatus/>
</cp:coreProperties>
</file>